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kurat\Ochrona\ochrona 2026\"/>
    </mc:Choice>
  </mc:AlternateContent>
  <xr:revisionPtr revIDLastSave="0" documentId="13_ncr:1_{43C68AF3-8BC7-447A-8D12-4921C7261422}" xr6:coauthVersionLast="47" xr6:coauthVersionMax="47" xr10:uidLastSave="{00000000-0000-0000-0000-000000000000}"/>
  <bookViews>
    <workbookView xWindow="624" yWindow="84" windowWidth="18924" windowHeight="11880" xr2:uid="{00000000-000D-0000-FFFF-FFFF00000000}"/>
  </bookViews>
  <sheets>
    <sheet name="Zał. 1a" sheetId="2" r:id="rId1"/>
    <sheet name="Zał. 1b" sheetId="1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F10" i="1"/>
  <c r="F11" i="1"/>
  <c r="F12" i="1"/>
  <c r="F13" i="1"/>
  <c r="F14" i="1"/>
  <c r="F15" i="1"/>
  <c r="F16" i="1"/>
  <c r="F17" i="1"/>
  <c r="F18" i="1"/>
  <c r="F19" i="1"/>
  <c r="F20" i="1"/>
  <c r="F9" i="1"/>
  <c r="D21" i="1"/>
  <c r="F21" i="1" l="1"/>
  <c r="C10" i="2" s="1"/>
  <c r="C21" i="1"/>
  <c r="E16" i="2"/>
  <c r="E17" i="2"/>
  <c r="F17" i="2" s="1"/>
  <c r="E15" i="2"/>
  <c r="E27" i="2"/>
  <c r="A2" i="1"/>
  <c r="E18" i="2" l="1"/>
  <c r="G17" i="2"/>
  <c r="F16" i="2"/>
  <c r="G16" i="2" s="1"/>
  <c r="F15" i="2"/>
  <c r="G15" i="2" s="1"/>
  <c r="E21" i="1"/>
  <c r="C11" i="2" s="1"/>
  <c r="F27" i="2"/>
  <c r="G27" i="2" l="1"/>
  <c r="E24" i="2"/>
  <c r="F24" i="2" s="1"/>
  <c r="G24" i="2" s="1"/>
  <c r="E23" i="2"/>
  <c r="E25" i="2"/>
  <c r="F25" i="2" s="1"/>
  <c r="G25" i="2" s="1"/>
  <c r="F23" i="2" l="1"/>
  <c r="E26" i="2"/>
  <c r="E28" i="2" s="1"/>
  <c r="G23" i="2" l="1"/>
  <c r="F26" i="2" l="1"/>
  <c r="F28" i="2" s="1"/>
  <c r="G26" i="2" l="1"/>
  <c r="G28" i="2" s="1"/>
  <c r="F18" i="2"/>
  <c r="G18" i="2" l="1"/>
  <c r="C9" i="2"/>
  <c r="E11" i="2" l="1"/>
  <c r="F11" i="2" s="1"/>
  <c r="G11" i="2" s="1"/>
  <c r="E10" i="2"/>
  <c r="F10" i="2" s="1"/>
  <c r="G10" i="2" s="1"/>
  <c r="E9" i="2"/>
  <c r="E12" i="2" l="1"/>
  <c r="E29" i="2" s="1"/>
  <c r="C12" i="2"/>
  <c r="F9" i="2"/>
  <c r="F12" i="2" l="1"/>
  <c r="F29" i="2" s="1"/>
  <c r="G9" i="2"/>
  <c r="G12" i="2" l="1"/>
  <c r="G29" i="2" l="1"/>
  <c r="G33" i="2" s="1"/>
</calcChain>
</file>

<file path=xl/sharedStrings.xml><?xml version="1.0" encoding="utf-8"?>
<sst xmlns="http://schemas.openxmlformats.org/spreadsheetml/2006/main" count="69" uniqueCount="67">
  <si>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</si>
  <si>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</si>
  <si>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</si>
  <si>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</si>
  <si>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</si>
  <si>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</si>
  <si>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</si>
  <si>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</si>
  <si>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</si>
  <si>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dni</t>
  </si>
  <si>
    <t>Objaśnienia:</t>
  </si>
  <si>
    <t>oraz Załącznik do umowy</t>
  </si>
  <si>
    <t>OCHRONA I MONITORING</t>
  </si>
  <si>
    <t>A.</t>
  </si>
  <si>
    <t>Ochrona fizyczna</t>
  </si>
  <si>
    <t>Ilość godzin w okresie umowy</t>
  </si>
  <si>
    <t>Stawka 
za godzinę netto</t>
  </si>
  <si>
    <t>Wartość
usługi 
netto</t>
  </si>
  <si>
    <t>Podatek
VAT</t>
  </si>
  <si>
    <t>Wynagrodz. brutto za okres umowy</t>
  </si>
  <si>
    <t>Krosno, ul. Czajkowskiego 51</t>
  </si>
  <si>
    <t>B.</t>
  </si>
  <si>
    <t>Monitorowanie obiektów</t>
  </si>
  <si>
    <t xml:space="preserve">Wynagrodz. brutto </t>
  </si>
  <si>
    <t>Sanok, ul. Kościuszki 45</t>
  </si>
  <si>
    <t>Lesko, ul. Unii Brzeskiej 14</t>
  </si>
  <si>
    <t xml:space="preserve">C. </t>
  </si>
  <si>
    <t>Stawka netto</t>
  </si>
  <si>
    <t>Wartość netto</t>
  </si>
  <si>
    <t>Podatek Vat</t>
  </si>
  <si>
    <t>Wynagrodz. brutto</t>
  </si>
  <si>
    <t>Usługa zamknięcia 
i uzbrojenia obiektu</t>
  </si>
  <si>
    <t>Szacunko-wa ilość 
w okresie umowy</t>
  </si>
  <si>
    <t>Lesko ul Unii Brzeskiej 14</t>
  </si>
  <si>
    <t>Sanok u. Kościuszki 45</t>
  </si>
  <si>
    <t>RAZEM</t>
  </si>
  <si>
    <r>
      <t xml:space="preserve">Grupa interwencyjna </t>
    </r>
    <r>
      <rPr>
        <b/>
        <sz val="10"/>
        <rFont val="Arial"/>
        <family val="2"/>
        <charset val="238"/>
      </rPr>
      <t>LESKO</t>
    </r>
    <r>
      <rPr>
        <sz val="10"/>
        <rFont val="Arial"/>
        <family val="2"/>
        <charset val="238"/>
      </rPr>
      <t xml:space="preserve"> (alarm włamania i napadu)</t>
    </r>
  </si>
  <si>
    <r>
      <t>Grupa interwencyjna</t>
    </r>
    <r>
      <rPr>
        <b/>
        <sz val="10"/>
        <rFont val="Arial"/>
        <family val="2"/>
        <charset val="238"/>
      </rPr>
      <t xml:space="preserve"> KROSNO</t>
    </r>
    <r>
      <rPr>
        <sz val="10"/>
        <rFont val="Arial"/>
        <family val="2"/>
        <charset val="238"/>
      </rPr>
      <t xml:space="preserve"> (alarm włamania i napadu)</t>
    </r>
  </si>
  <si>
    <r>
      <t xml:space="preserve">Grupa interwencyjna </t>
    </r>
    <r>
      <rPr>
        <b/>
        <sz val="10"/>
        <rFont val="Arial"/>
        <family val="2"/>
        <charset val="238"/>
      </rPr>
      <t>SANOK</t>
    </r>
    <r>
      <rPr>
        <sz val="10"/>
        <rFont val="Arial"/>
        <family val="2"/>
        <charset val="238"/>
      </rPr>
      <t xml:space="preserve"> (alarm włamania i napadu)</t>
    </r>
  </si>
  <si>
    <t>Razem wynagrodzenie Wykonawcy 
za czynności objęte umową</t>
  </si>
  <si>
    <t>Ogółem</t>
  </si>
  <si>
    <t>Razem
dni robocze</t>
  </si>
  <si>
    <t>Miesiąc</t>
  </si>
  <si>
    <t xml:space="preserve">Formularz cenowy </t>
  </si>
  <si>
    <t>Dyżur poniedziałkowy w godzinach</t>
  </si>
  <si>
    <t>UWAGA: Przewidywana ilość godzin do przepracowania w okresie umowy może ulec zmianie. Wyliczenie wg w/wzałącznika  posiada wyłącznie zastosowanie kalkulacyjne i nie jest zobowiązaniem Zamawiającego. Zamawiający zastrzega sobie możliwość modyfikacji czasu pracy pracownika ochrony w sytuacjach uzasadnionych, w związku z okresową zmianą godzin urzędowania jednostek prokuratury.</t>
  </si>
  <si>
    <r>
      <t>Czas trwania ochrony obiektu w ciągu tygodnia:</t>
    </r>
    <r>
      <rPr>
        <sz val="11"/>
        <rFont val="Times New Roman"/>
        <family val="1"/>
        <charset val="238"/>
      </rPr>
      <t xml:space="preserve"> 
</t>
    </r>
  </si>
  <si>
    <t>Styczeń</t>
  </si>
  <si>
    <t>Luty</t>
  </si>
  <si>
    <t>Marzec</t>
  </si>
  <si>
    <t>Ilość miesięcy</t>
  </si>
  <si>
    <t>Wartość netto w okresie trwania  umowy</t>
  </si>
  <si>
    <t>Razem za miesiąc za okres umowy</t>
  </si>
  <si>
    <t>Cena  usługi netto</t>
  </si>
  <si>
    <t>Podatek VAT</t>
  </si>
  <si>
    <t>Znak sprawy: 3034-7.261.4.2025</t>
  </si>
  <si>
    <t>(dotyczy umowy  realizowanej w okresie 1.01.2026 - 31.12.2026)</t>
  </si>
  <si>
    <t>Załącznik Nr 1b do SWZ</t>
  </si>
  <si>
    <t>Załącznik Nr 1a do SWZ</t>
  </si>
  <si>
    <r>
      <t xml:space="preserve">Przewidywana ilość godzin do przepracowania w okresie umownym od 1.01.2026 r. do 31.12.2026 r. z tytułu ochrony fizycznej obiektów </t>
    </r>
    <r>
      <rPr>
        <b/>
        <sz val="12"/>
        <rFont val="Times New Roman"/>
        <family val="1"/>
        <charset val="238"/>
      </rPr>
      <t xml:space="preserve">Prokuratury Okręgowej i Rejonowej w Krośnie oraz Prokuratur Rejonowych w Sanoku  i Lesku </t>
    </r>
  </si>
  <si>
    <t>Ilość godzin: PO i PR Krosno i PR Sanok</t>
  </si>
  <si>
    <t>Ilość godzin: PR Lesko</t>
  </si>
  <si>
    <t>Prokuratura Okręgowa i Rejonowa w Krośnie i Prokuratura Rejonowa w Sanoku:                                                                       W poniedziałek od godz.7:15 do 16:45 tj. 9,5 godz.  od wtorku do piątku: od godz. 7:15 do godziny 16:00 tj. 8,75 godz. 
- ilość kwalifikowanych pracowników ochrony - 1 (jeden)</t>
  </si>
  <si>
    <t>Prokuratura  Rejonowa w Lesku:                                                                                                                                                                         W poniedziałek od godz.7:15 do 16:45 tj. 9,5 godz.  od wtorku do piątku: od godz. 7:15 do godziny 15:45 tj. 8,5 godz. 
- ilość kwalifikowanych pracowników ochrony - 1 (jeden)</t>
  </si>
  <si>
    <t>…......., dnia  ……...............</t>
  </si>
  <si>
    <t>Opłata za otwarcie/ zamknięcie obiektu i załączenie/wyłączenie  lokalnego systemu alarmowego przez firmę ochraniającą na zlecenie Zamawiającego</t>
  </si>
  <si>
    <t>Stawka godzinowa za udział Grupy interwencyjnej w sytuacji doprowadzania podejrzanych do jednostki prokuratury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</si>
</sst>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8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63"/>
      <name val="Helvetica Neue"/>
      <charset val="1"/>
    </font>
    <font>
      <b/>
      <sz val="11"/>
      <color indexed="63"/>
      <name val="Helvetica Neue"/>
      <charset val="1"/>
    </font>
    <font>
      <b/>
      <sz val="12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b/>
      <u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Helvetica Neue"/>
      <charset val="238"/>
    </font>
    <font>
      <b/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rgb="FFFFFF00"/>
        </stop>
      </gradientFill>
    </fill>
    <fill>
      <gradientFill type="path" left="0.5" right="0.5" top="0.5" bottom="0.5">
        <stop position="0">
          <color theme="0"/>
        </stop>
        <stop position="1">
          <color rgb="FF92D050"/>
        </stop>
      </gradient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1" fillId="0" borderId="0" xfId="1"/>
    <xf numFmtId="0" fontId="6" fillId="2" borderId="1" xfId="1" applyFont="1" applyFill="1" applyBorder="1" applyAlignment="1">
      <alignment horizontal="left" vertical="center" wrapText="1" indent="1"/>
    </xf>
    <xf numFmtId="0" fontId="2" fillId="0" borderId="1" xfId="1" applyFont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12" fillId="0" borderId="0" xfId="1" applyFont="1"/>
    <xf numFmtId="0" fontId="13" fillId="0" borderId="0" xfId="1" applyFont="1" applyAlignment="1">
      <alignment horizontal="left"/>
    </xf>
    <xf numFmtId="0" fontId="2" fillId="0" borderId="0" xfId="1" applyFont="1"/>
    <xf numFmtId="0" fontId="1" fillId="0" borderId="1" xfId="1" applyBorder="1" applyAlignment="1">
      <alignment horizontal="center"/>
    </xf>
    <xf numFmtId="0" fontId="3" fillId="0" borderId="1" xfId="1" applyFont="1" applyBorder="1"/>
    <xf numFmtId="0" fontId="3" fillId="0" borderId="0" xfId="1" applyFont="1"/>
    <xf numFmtId="3" fontId="2" fillId="0" borderId="0" xfId="1" applyNumberFormat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10" fillId="0" borderId="0" xfId="1" applyFont="1"/>
    <xf numFmtId="0" fontId="2" fillId="3" borderId="5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1" fillId="3" borderId="5" xfId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1" fillId="0" borderId="5" xfId="1" applyBorder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vertical="center"/>
    </xf>
    <xf numFmtId="0" fontId="14" fillId="0" borderId="0" xfId="0" applyFont="1"/>
    <xf numFmtId="0" fontId="2" fillId="0" borderId="0" xfId="1" applyFont="1" applyAlignment="1">
      <alignment horizontal="center"/>
    </xf>
    <xf numFmtId="44" fontId="2" fillId="3" borderId="2" xfId="1" applyNumberFormat="1" applyFont="1" applyFill="1" applyBorder="1"/>
    <xf numFmtId="4" fontId="1" fillId="0" borderId="9" xfId="1" applyNumberFormat="1" applyBorder="1" applyAlignment="1">
      <alignment vertical="center"/>
    </xf>
    <xf numFmtId="44" fontId="1" fillId="0" borderId="3" xfId="1" applyNumberFormat="1" applyBorder="1" applyAlignment="1">
      <alignment vertical="center"/>
    </xf>
    <xf numFmtId="4" fontId="1" fillId="5" borderId="1" xfId="1" applyNumberFormat="1" applyFill="1" applyBorder="1"/>
    <xf numFmtId="44" fontId="2" fillId="5" borderId="1" xfId="1" applyNumberFormat="1" applyFont="1" applyFill="1" applyBorder="1"/>
    <xf numFmtId="4" fontId="1" fillId="5" borderId="1" xfId="1" applyNumberFormat="1" applyFill="1" applyBorder="1" applyAlignment="1">
      <alignment vertical="center"/>
    </xf>
    <xf numFmtId="44" fontId="2" fillId="5" borderId="1" xfId="1" applyNumberFormat="1" applyFont="1" applyFill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vertical="center" wrapText="1"/>
    </xf>
    <xf numFmtId="4" fontId="1" fillId="0" borderId="0" xfId="1" applyNumberFormat="1" applyAlignment="1">
      <alignment vertical="center"/>
    </xf>
    <xf numFmtId="44" fontId="2" fillId="0" borderId="0" xfId="1" applyNumberFormat="1" applyFont="1" applyAlignment="1">
      <alignment vertical="center"/>
    </xf>
    <xf numFmtId="0" fontId="2" fillId="3" borderId="1" xfId="1" applyFont="1" applyFill="1" applyBorder="1" applyAlignment="1">
      <alignment horizontal="center" vertical="center" wrapText="1"/>
    </xf>
    <xf numFmtId="4" fontId="3" fillId="0" borderId="0" xfId="1" applyNumberFormat="1" applyFont="1" applyAlignment="1">
      <alignment horizontal="center"/>
    </xf>
    <xf numFmtId="0" fontId="3" fillId="0" borderId="10" xfId="1" applyFont="1" applyBorder="1" applyAlignment="1">
      <alignment vertical="center" wrapText="1"/>
    </xf>
    <xf numFmtId="0" fontId="2" fillId="0" borderId="10" xfId="1" applyFont="1" applyBorder="1" applyAlignment="1">
      <alignment horizontal="center" vertical="center" wrapText="1"/>
    </xf>
    <xf numFmtId="4" fontId="2" fillId="3" borderId="5" xfId="1" applyNumberFormat="1" applyFont="1" applyFill="1" applyBorder="1" applyAlignment="1">
      <alignment horizontal="center" vertical="center" wrapText="1"/>
    </xf>
    <xf numFmtId="44" fontId="2" fillId="3" borderId="5" xfId="1" applyNumberFormat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4" fontId="2" fillId="5" borderId="10" xfId="1" applyNumberFormat="1" applyFont="1" applyFill="1" applyBorder="1" applyAlignment="1">
      <alignment horizontal="center"/>
    </xf>
    <xf numFmtId="4" fontId="1" fillId="5" borderId="11" xfId="1" applyNumberFormat="1" applyFill="1" applyBorder="1"/>
    <xf numFmtId="4" fontId="1" fillId="5" borderId="5" xfId="1" applyNumberFormat="1" applyFill="1" applyBorder="1"/>
    <xf numFmtId="44" fontId="2" fillId="5" borderId="5" xfId="1" applyNumberFormat="1" applyFont="1" applyFill="1" applyBorder="1"/>
    <xf numFmtId="4" fontId="2" fillId="5" borderId="5" xfId="1" applyNumberFormat="1" applyFont="1" applyFill="1" applyBorder="1" applyAlignment="1">
      <alignment horizontal="center"/>
    </xf>
    <xf numFmtId="4" fontId="1" fillId="5" borderId="7" xfId="1" applyNumberFormat="1" applyFill="1" applyBorder="1"/>
    <xf numFmtId="4" fontId="1" fillId="5" borderId="3" xfId="1" applyNumberFormat="1" applyFill="1" applyBorder="1" applyAlignment="1">
      <alignment vertical="center"/>
    </xf>
    <xf numFmtId="4" fontId="3" fillId="6" borderId="12" xfId="1" applyNumberFormat="1" applyFont="1" applyFill="1" applyBorder="1" applyAlignment="1">
      <alignment vertical="center"/>
    </xf>
    <xf numFmtId="4" fontId="17" fillId="0" borderId="0" xfId="0" applyNumberFormat="1" applyFont="1"/>
    <xf numFmtId="4" fontId="7" fillId="6" borderId="12" xfId="1" applyNumberFormat="1" applyFont="1" applyFill="1" applyBorder="1" applyAlignment="1">
      <alignment vertical="center"/>
    </xf>
    <xf numFmtId="0" fontId="8" fillId="0" borderId="0" xfId="1" applyFont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0" fontId="13" fillId="0" borderId="0" xfId="1" applyFont="1"/>
    <xf numFmtId="4" fontId="1" fillId="5" borderId="4" xfId="1" applyNumberFormat="1" applyFill="1" applyBorder="1" applyAlignment="1">
      <alignment vertical="center"/>
    </xf>
    <xf numFmtId="4" fontId="1" fillId="5" borderId="4" xfId="1" applyNumberFormat="1" applyFill="1" applyBorder="1"/>
    <xf numFmtId="0" fontId="2" fillId="7" borderId="12" xfId="1" applyFont="1" applyFill="1" applyBorder="1" applyAlignment="1">
      <alignment horizontal="center" vertical="center" wrapText="1"/>
    </xf>
    <xf numFmtId="0" fontId="4" fillId="0" borderId="0" xfId="1" applyFont="1"/>
    <xf numFmtId="0" fontId="12" fillId="0" borderId="0" xfId="1" applyFont="1" applyAlignment="1">
      <alignment horizontal="left"/>
    </xf>
    <xf numFmtId="4" fontId="7" fillId="0" borderId="13" xfId="1" applyNumberFormat="1" applyFont="1" applyBorder="1" applyAlignment="1">
      <alignment horizontal="center"/>
    </xf>
    <xf numFmtId="0" fontId="11" fillId="0" borderId="0" xfId="1" applyFont="1"/>
    <xf numFmtId="0" fontId="2" fillId="0" borderId="13" xfId="1" applyFont="1" applyBorder="1" applyAlignment="1">
      <alignment horizontal="center"/>
    </xf>
    <xf numFmtId="0" fontId="1" fillId="0" borderId="2" xfId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2" fillId="0" borderId="0" xfId="1" applyFont="1"/>
    <xf numFmtId="0" fontId="5" fillId="2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 wrapText="1"/>
    </xf>
    <xf numFmtId="0" fontId="25" fillId="4" borderId="1" xfId="1" applyFont="1" applyFill="1" applyBorder="1" applyAlignment="1">
      <alignment horizontal="center"/>
    </xf>
    <xf numFmtId="0" fontId="26" fillId="0" borderId="0" xfId="0" applyFont="1" applyAlignment="1">
      <alignment horizontal="center"/>
    </xf>
    <xf numFmtId="0" fontId="3" fillId="3" borderId="6" xfId="1" applyFont="1" applyFill="1" applyBorder="1" applyAlignment="1">
      <alignment horizontal="center"/>
    </xf>
    <xf numFmtId="0" fontId="3" fillId="3" borderId="8" xfId="1" applyFont="1" applyFill="1" applyBorder="1" applyAlignment="1">
      <alignment horizontal="center"/>
    </xf>
    <xf numFmtId="4" fontId="3" fillId="3" borderId="8" xfId="1" applyNumberFormat="1" applyFont="1" applyFill="1" applyBorder="1" applyAlignment="1">
      <alignment horizontal="center"/>
    </xf>
    <xf numFmtId="4" fontId="3" fillId="3" borderId="0" xfId="1" applyNumberFormat="1" applyFont="1" applyFill="1"/>
    <xf numFmtId="4" fontId="3" fillId="3" borderId="14" xfId="1" applyNumberFormat="1" applyFont="1" applyFill="1" applyBorder="1"/>
    <xf numFmtId="4" fontId="3" fillId="3" borderId="7" xfId="1" applyNumberFormat="1" applyFont="1" applyFill="1" applyBorder="1"/>
    <xf numFmtId="4" fontId="1" fillId="5" borderId="11" xfId="1" applyNumberFormat="1" applyFill="1" applyBorder="1" applyAlignment="1">
      <alignment vertical="center"/>
    </xf>
    <xf numFmtId="4" fontId="1" fillId="5" borderId="5" xfId="1" applyNumberFormat="1" applyFill="1" applyBorder="1" applyAlignment="1">
      <alignment vertical="center"/>
    </xf>
    <xf numFmtId="44" fontId="2" fillId="5" borderId="5" xfId="1" applyNumberFormat="1" applyFont="1" applyFill="1" applyBorder="1" applyAlignment="1">
      <alignment vertical="center"/>
    </xf>
    <xf numFmtId="0" fontId="3" fillId="0" borderId="16" xfId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6" xfId="1" applyFont="1" applyBorder="1"/>
    <xf numFmtId="0" fontId="1" fillId="0" borderId="6" xfId="1" applyBorder="1"/>
    <xf numFmtId="0" fontId="2" fillId="3" borderId="6" xfId="1" applyFont="1" applyFill="1" applyBorder="1" applyAlignment="1">
      <alignment vertical="center"/>
    </xf>
    <xf numFmtId="0" fontId="2" fillId="3" borderId="1" xfId="1" applyFont="1" applyFill="1" applyBorder="1" applyAlignment="1">
      <alignment vertical="center"/>
    </xf>
    <xf numFmtId="4" fontId="3" fillId="3" borderId="2" xfId="1" applyNumberFormat="1" applyFont="1" applyFill="1" applyBorder="1" applyAlignment="1">
      <alignment horizontal="center"/>
    </xf>
    <xf numFmtId="4" fontId="1" fillId="0" borderId="7" xfId="1" applyNumberFormat="1" applyBorder="1" applyAlignment="1">
      <alignment horizontal="center"/>
    </xf>
    <xf numFmtId="44" fontId="2" fillId="8" borderId="7" xfId="1" applyNumberFormat="1" applyFont="1" applyFill="1" applyBorder="1"/>
    <xf numFmtId="4" fontId="2" fillId="8" borderId="3" xfId="1" applyNumberFormat="1" applyFont="1" applyFill="1" applyBorder="1" applyAlignment="1">
      <alignment vertical="center"/>
    </xf>
    <xf numFmtId="4" fontId="2" fillId="5" borderId="3" xfId="1" applyNumberFormat="1" applyFont="1" applyFill="1" applyBorder="1" applyAlignment="1">
      <alignment vertical="center"/>
    </xf>
    <xf numFmtId="4" fontId="2" fillId="3" borderId="15" xfId="1" applyNumberFormat="1" applyFont="1" applyFill="1" applyBorder="1"/>
    <xf numFmtId="4" fontId="2" fillId="5" borderId="7" xfId="1" applyNumberFormat="1" applyFont="1" applyFill="1" applyBorder="1"/>
    <xf numFmtId="0" fontId="3" fillId="0" borderId="6" xfId="1" applyFont="1" applyBorder="1" applyAlignment="1">
      <alignment vertical="center" wrapText="1"/>
    </xf>
    <xf numFmtId="0" fontId="2" fillId="0" borderId="4" xfId="1" applyFont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center" vertical="center" wrapText="1"/>
    </xf>
    <xf numFmtId="0" fontId="2" fillId="5" borderId="8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" fontId="3" fillId="7" borderId="17" xfId="1" applyNumberFormat="1" applyFont="1" applyFill="1" applyBorder="1" applyAlignment="1">
      <alignment horizontal="center"/>
    </xf>
    <xf numFmtId="4" fontId="3" fillId="9" borderId="1" xfId="1" applyNumberFormat="1" applyFont="1" applyFill="1" applyBorder="1" applyAlignment="1">
      <alignment horizontal="center"/>
    </xf>
    <xf numFmtId="4" fontId="3" fillId="7" borderId="1" xfId="1" applyNumberFormat="1" applyFont="1" applyFill="1" applyBorder="1" applyAlignment="1">
      <alignment horizontal="center"/>
    </xf>
    <xf numFmtId="4" fontId="2" fillId="5" borderId="18" xfId="1" applyNumberFormat="1" applyFont="1" applyFill="1" applyBorder="1" applyAlignment="1">
      <alignment horizontal="center"/>
    </xf>
    <xf numFmtId="0" fontId="2" fillId="11" borderId="12" xfId="1" applyFont="1" applyFill="1" applyBorder="1" applyAlignment="1">
      <alignment horizontal="center" vertical="center"/>
    </xf>
    <xf numFmtId="4" fontId="1" fillId="10" borderId="4" xfId="1" applyNumberFormat="1" applyFill="1" applyBorder="1" applyAlignment="1">
      <alignment vertical="center"/>
    </xf>
    <xf numFmtId="44" fontId="2" fillId="11" borderId="1" xfId="1" applyNumberFormat="1" applyFont="1" applyFill="1" applyBorder="1" applyAlignment="1">
      <alignment vertical="center"/>
    </xf>
    <xf numFmtId="0" fontId="2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" fillId="6" borderId="1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3" fillId="0" borderId="0" xfId="1" applyFont="1" applyAlignment="1">
      <alignment horizontal="right"/>
    </xf>
    <xf numFmtId="0" fontId="2" fillId="10" borderId="6" xfId="1" applyFont="1" applyFill="1" applyBorder="1" applyAlignment="1">
      <alignment horizontal="center" vertical="center" wrapText="1"/>
    </xf>
    <xf numFmtId="0" fontId="2" fillId="10" borderId="8" xfId="1" applyFont="1" applyFill="1" applyBorder="1" applyAlignment="1">
      <alignment horizontal="center" vertical="center" wrapText="1"/>
    </xf>
    <xf numFmtId="0" fontId="2" fillId="10" borderId="19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/>
    </xf>
    <xf numFmtId="0" fontId="2" fillId="3" borderId="8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0" fillId="0" borderId="0" xfId="1" applyFont="1" applyAlignment="1">
      <alignment horizontal="left"/>
    </xf>
    <xf numFmtId="0" fontId="15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2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1" fillId="0" borderId="3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12" fillId="0" borderId="0" xfId="1" applyFont="1" applyAlignment="1">
      <alignment horizontal="left"/>
    </xf>
    <xf numFmtId="0" fontId="8" fillId="0" borderId="0" xfId="1" applyFont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0" borderId="13" xfId="1" applyFont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3"/>
  <sheetViews>
    <sheetView tabSelected="1" topLeftCell="A19" zoomScale="85" zoomScaleNormal="85" workbookViewId="0">
      <selection activeCell="M26" sqref="M26"/>
    </sheetView>
  </sheetViews>
  <sheetFormatPr defaultRowHeight="14.4"/>
  <cols>
    <col min="1" max="1" width="2.88671875" customWidth="1"/>
    <col min="2" max="2" width="28.5546875" customWidth="1"/>
    <col min="3" max="3" width="11" customWidth="1"/>
    <col min="4" max="4" width="9.5546875" customWidth="1"/>
    <col min="5" max="5" width="11.6640625" customWidth="1"/>
    <col min="6" max="6" width="10.88671875" customWidth="1"/>
    <col min="7" max="7" width="16.6640625" customWidth="1"/>
  </cols>
  <sheetData>
    <row r="2" spans="1:7">
      <c r="A2" s="1"/>
      <c r="B2" s="124" t="s">
        <v>55</v>
      </c>
      <c r="C2" s="124"/>
      <c r="D2" s="1"/>
      <c r="E2" s="116" t="s">
        <v>58</v>
      </c>
      <c r="F2" s="116"/>
      <c r="G2" s="116"/>
    </row>
    <row r="3" spans="1:7">
      <c r="A3" s="1"/>
      <c r="B3" s="1"/>
      <c r="C3" s="1"/>
      <c r="D3" s="1"/>
      <c r="E3" s="123" t="s">
        <v>11</v>
      </c>
      <c r="F3" s="123"/>
      <c r="G3" s="123"/>
    </row>
    <row r="4" spans="1:7">
      <c r="A4" s="1"/>
      <c r="B4" s="1"/>
      <c r="C4" s="1"/>
      <c r="D4" s="1"/>
      <c r="E4" s="25"/>
      <c r="F4" s="25"/>
      <c r="G4" s="25"/>
    </row>
    <row r="5" spans="1:7" ht="15" customHeight="1">
      <c r="A5" s="125" t="s">
        <v>43</v>
      </c>
      <c r="B5" s="125"/>
      <c r="C5" s="125"/>
      <c r="D5" s="125"/>
      <c r="E5" s="125"/>
      <c r="F5" s="125"/>
      <c r="G5" s="125"/>
    </row>
    <row r="6" spans="1:7">
      <c r="A6" s="1"/>
      <c r="B6" s="123" t="s">
        <v>56</v>
      </c>
      <c r="C6" s="123"/>
      <c r="D6" s="123"/>
      <c r="E6" s="123"/>
      <c r="F6" s="123"/>
      <c r="G6" s="123"/>
    </row>
    <row r="7" spans="1:7">
      <c r="A7" s="7"/>
      <c r="B7" s="14" t="s">
        <v>12</v>
      </c>
      <c r="C7" s="7"/>
      <c r="D7" s="7"/>
      <c r="E7" s="1"/>
      <c r="F7" s="1"/>
      <c r="G7" s="1"/>
    </row>
    <row r="8" spans="1:7" ht="52.8">
      <c r="A8" s="15" t="s">
        <v>13</v>
      </c>
      <c r="B8" s="15" t="s">
        <v>14</v>
      </c>
      <c r="C8" s="16" t="s">
        <v>15</v>
      </c>
      <c r="D8" s="16" t="s">
        <v>16</v>
      </c>
      <c r="E8" s="18" t="s">
        <v>17</v>
      </c>
      <c r="F8" s="18" t="s">
        <v>18</v>
      </c>
      <c r="G8" s="16" t="s">
        <v>19</v>
      </c>
    </row>
    <row r="9" spans="1:7">
      <c r="A9" s="44"/>
      <c r="B9" s="45" t="s">
        <v>20</v>
      </c>
      <c r="C9" s="46">
        <f>'Zał. 1b'!E21</f>
        <v>2234.5</v>
      </c>
      <c r="D9" s="107">
        <v>0</v>
      </c>
      <c r="E9" s="47">
        <f>C9*D9</f>
        <v>0</v>
      </c>
      <c r="F9" s="48">
        <f>E9*23%</f>
        <v>0</v>
      </c>
      <c r="G9" s="49">
        <f>ROUND(E9+F9,2)</f>
        <v>0</v>
      </c>
    </row>
    <row r="10" spans="1:7">
      <c r="A10" s="12"/>
      <c r="B10" s="9" t="s">
        <v>33</v>
      </c>
      <c r="C10" s="46">
        <f>'Zał. 1b'!F21</f>
        <v>2171.75</v>
      </c>
      <c r="D10" s="106">
        <v>0</v>
      </c>
      <c r="E10" s="60">
        <f t="shared" ref="E10:E11" si="0">C10*D10</f>
        <v>0</v>
      </c>
      <c r="F10" s="29">
        <f t="shared" ref="F10:F11" si="1">E10*23%</f>
        <v>0</v>
      </c>
      <c r="G10" s="30">
        <f t="shared" ref="G10:G12" si="2">ROUND(E10+F10,2)</f>
        <v>0</v>
      </c>
    </row>
    <row r="11" spans="1:7" ht="15" thickBot="1">
      <c r="A11" s="44"/>
      <c r="B11" s="45" t="s">
        <v>34</v>
      </c>
      <c r="C11" s="50">
        <f>'Zał. 1b'!E21</f>
        <v>2234.5</v>
      </c>
      <c r="D11" s="106">
        <v>0</v>
      </c>
      <c r="E11" s="47">
        <f t="shared" si="0"/>
        <v>0</v>
      </c>
      <c r="F11" s="48">
        <f t="shared" si="1"/>
        <v>0</v>
      </c>
      <c r="G11" s="49">
        <f t="shared" si="2"/>
        <v>0</v>
      </c>
    </row>
    <row r="12" spans="1:7" ht="15" thickBot="1">
      <c r="A12" s="13"/>
      <c r="B12" s="25" t="s">
        <v>35</v>
      </c>
      <c r="C12" s="108">
        <f>SUM(C9:C11)</f>
        <v>6640.75</v>
      </c>
      <c r="D12" s="39"/>
      <c r="E12" s="99">
        <f>SUM(E9:E11)</f>
        <v>0</v>
      </c>
      <c r="F12" s="51">
        <f>SUM(F9:F11)</f>
        <v>0</v>
      </c>
      <c r="G12" s="95">
        <f t="shared" si="2"/>
        <v>0</v>
      </c>
    </row>
    <row r="13" spans="1:7">
      <c r="A13" s="13"/>
      <c r="B13" s="10"/>
      <c r="C13" s="11"/>
      <c r="D13" s="7"/>
      <c r="E13" s="1"/>
      <c r="F13" s="1"/>
      <c r="G13" s="1"/>
    </row>
    <row r="14" spans="1:7" ht="66.599999999999994" thickBot="1">
      <c r="A14" s="19" t="s">
        <v>21</v>
      </c>
      <c r="B14" s="91" t="s">
        <v>22</v>
      </c>
      <c r="C14" s="92" t="s">
        <v>50</v>
      </c>
      <c r="D14" s="17" t="s">
        <v>53</v>
      </c>
      <c r="E14" s="16" t="s">
        <v>51</v>
      </c>
      <c r="F14" s="18" t="s">
        <v>54</v>
      </c>
      <c r="G14" s="17" t="s">
        <v>23</v>
      </c>
    </row>
    <row r="15" spans="1:7" ht="15.6" thickTop="1" thickBot="1">
      <c r="A15" s="8"/>
      <c r="B15" s="89" t="s">
        <v>20</v>
      </c>
      <c r="C15" s="89">
        <v>12</v>
      </c>
      <c r="D15" s="105">
        <v>0</v>
      </c>
      <c r="E15" s="94">
        <f>D15*C15</f>
        <v>0</v>
      </c>
      <c r="F15" s="60">
        <f>E15*1.23%</f>
        <v>0</v>
      </c>
      <c r="G15" s="30">
        <f>ROUND(E15+F15,2)</f>
        <v>0</v>
      </c>
    </row>
    <row r="16" spans="1:7" ht="15.6" thickTop="1" thickBot="1">
      <c r="A16" s="8"/>
      <c r="B16" s="90" t="s">
        <v>24</v>
      </c>
      <c r="C16" s="90">
        <v>12</v>
      </c>
      <c r="D16" s="105">
        <v>0</v>
      </c>
      <c r="E16" s="94">
        <f t="shared" ref="E16:E17" si="3">D16*C16</f>
        <v>0</v>
      </c>
      <c r="F16" s="60">
        <f t="shared" ref="F16:F17" si="4">E16*1.23%</f>
        <v>0</v>
      </c>
      <c r="G16" s="30">
        <f t="shared" ref="G16:G17" si="5">ROUND(E16+F16,2)</f>
        <v>0</v>
      </c>
    </row>
    <row r="17" spans="1:7" ht="15.6" thickTop="1" thickBot="1">
      <c r="A17" s="20"/>
      <c r="B17" s="90" t="s">
        <v>25</v>
      </c>
      <c r="C17" s="90">
        <v>12</v>
      </c>
      <c r="D17" s="105">
        <v>0</v>
      </c>
      <c r="E17" s="94">
        <f t="shared" si="3"/>
        <v>0</v>
      </c>
      <c r="F17" s="60">
        <f t="shared" si="4"/>
        <v>0</v>
      </c>
      <c r="G17" s="30">
        <f t="shared" si="5"/>
        <v>0</v>
      </c>
    </row>
    <row r="18" spans="1:7" ht="15.6" thickTop="1" thickBot="1">
      <c r="A18" s="120" t="s">
        <v>52</v>
      </c>
      <c r="B18" s="121"/>
      <c r="C18" s="122"/>
      <c r="D18" s="93"/>
      <c r="E18" s="98">
        <f>SUM(E15:E17)</f>
        <v>0</v>
      </c>
      <c r="F18" s="83">
        <f>SUM(F15:F17)</f>
        <v>0</v>
      </c>
      <c r="G18" s="95">
        <f>SUM(G15:G17)</f>
        <v>0</v>
      </c>
    </row>
    <row r="19" spans="1:7" ht="15" thickBot="1">
      <c r="A19" s="78"/>
      <c r="B19" s="79"/>
      <c r="C19" s="79"/>
      <c r="D19" s="80"/>
      <c r="E19" s="81"/>
      <c r="F19" s="82"/>
      <c r="G19" s="26"/>
    </row>
    <row r="20" spans="1:7" ht="16.2" customHeight="1" thickTop="1" thickBot="1">
      <c r="A20" s="117"/>
      <c r="B20" s="118"/>
      <c r="C20" s="118"/>
      <c r="D20" s="119"/>
      <c r="E20" s="109"/>
      <c r="F20" s="110"/>
      <c r="G20" s="111"/>
    </row>
    <row r="21" spans="1:7" ht="15" thickTop="1">
      <c r="A21" s="21"/>
      <c r="B21" s="22"/>
      <c r="C21" s="22"/>
      <c r="D21" s="22"/>
      <c r="E21" s="23"/>
      <c r="F21" s="27"/>
      <c r="G21" s="28"/>
    </row>
    <row r="22" spans="1:7" ht="59.25" customHeight="1" thickBot="1">
      <c r="A22" s="38" t="s">
        <v>26</v>
      </c>
      <c r="B22" s="38" t="s">
        <v>31</v>
      </c>
      <c r="C22" s="17" t="s">
        <v>32</v>
      </c>
      <c r="D22" s="17" t="s">
        <v>27</v>
      </c>
      <c r="E22" s="17" t="s">
        <v>28</v>
      </c>
      <c r="F22" s="42" t="s">
        <v>29</v>
      </c>
      <c r="G22" s="43" t="s">
        <v>30</v>
      </c>
    </row>
    <row r="23" spans="1:7" ht="30.75" customHeight="1" thickTop="1" thickBot="1">
      <c r="A23" s="41"/>
      <c r="B23" s="104" t="s">
        <v>37</v>
      </c>
      <c r="C23" s="101">
        <v>10</v>
      </c>
      <c r="D23" s="61">
        <v>0</v>
      </c>
      <c r="E23" s="59">
        <f t="shared" ref="E23:E27" si="6">C23*D23</f>
        <v>0</v>
      </c>
      <c r="F23" s="31">
        <f t="shared" ref="F23:F24" si="7">E23*23%</f>
        <v>0</v>
      </c>
      <c r="G23" s="32">
        <f t="shared" ref="G23:G24" si="8">ROUND(E23+F23,2)</f>
        <v>0</v>
      </c>
    </row>
    <row r="24" spans="1:7" ht="30.75" customHeight="1" thickTop="1" thickBot="1">
      <c r="A24" s="41"/>
      <c r="B24" s="104" t="s">
        <v>36</v>
      </c>
      <c r="C24" s="101">
        <v>10</v>
      </c>
      <c r="D24" s="61">
        <v>0</v>
      </c>
      <c r="E24" s="59">
        <f t="shared" si="6"/>
        <v>0</v>
      </c>
      <c r="F24" s="31">
        <f t="shared" si="7"/>
        <v>0</v>
      </c>
      <c r="G24" s="32">
        <f t="shared" si="8"/>
        <v>0</v>
      </c>
    </row>
    <row r="25" spans="1:7" ht="30.75" customHeight="1" thickTop="1" thickBot="1">
      <c r="A25" s="41"/>
      <c r="B25" s="104" t="s">
        <v>38</v>
      </c>
      <c r="C25" s="101">
        <v>10</v>
      </c>
      <c r="D25" s="61">
        <v>0</v>
      </c>
      <c r="E25" s="59">
        <f t="shared" si="6"/>
        <v>0</v>
      </c>
      <c r="F25" s="31">
        <f t="shared" ref="F25:F27" si="9">E25*23%</f>
        <v>0</v>
      </c>
      <c r="G25" s="32">
        <f t="shared" ref="G25:G27" si="10">ROUND(E25+F25,2)</f>
        <v>0</v>
      </c>
    </row>
    <row r="26" spans="1:7" ht="69" customHeight="1" thickTop="1" thickBot="1">
      <c r="A26" s="40"/>
      <c r="B26" s="88" t="s">
        <v>65</v>
      </c>
      <c r="C26" s="102">
        <v>24</v>
      </c>
      <c r="D26" s="61">
        <v>0</v>
      </c>
      <c r="E26" s="84">
        <f t="shared" si="6"/>
        <v>0</v>
      </c>
      <c r="F26" s="85">
        <f t="shared" si="9"/>
        <v>0</v>
      </c>
      <c r="G26" s="86">
        <f t="shared" si="10"/>
        <v>0</v>
      </c>
    </row>
    <row r="27" spans="1:7" ht="69" customHeight="1" thickTop="1" thickBot="1">
      <c r="A27" s="100"/>
      <c r="B27" s="88" t="s">
        <v>66</v>
      </c>
      <c r="C27" s="103">
        <v>30</v>
      </c>
      <c r="D27" s="61">
        <v>0</v>
      </c>
      <c r="E27" s="59">
        <f t="shared" si="6"/>
        <v>0</v>
      </c>
      <c r="F27" s="31">
        <f t="shared" si="9"/>
        <v>0</v>
      </c>
      <c r="G27" s="32">
        <f t="shared" si="10"/>
        <v>0</v>
      </c>
    </row>
    <row r="28" spans="1:7" ht="38.25" customHeight="1" thickTop="1" thickBot="1">
      <c r="A28" s="87"/>
      <c r="B28" s="115" t="s">
        <v>35</v>
      </c>
      <c r="C28" s="115"/>
      <c r="D28" s="115"/>
      <c r="E28" s="97">
        <f>SUM(E23:E27)</f>
        <v>0</v>
      </c>
      <c r="F28" s="52">
        <f>SUM(F23:F27)</f>
        <v>0</v>
      </c>
      <c r="G28" s="96">
        <f>SUM(G23:G27)</f>
        <v>0</v>
      </c>
    </row>
    <row r="29" spans="1:7" ht="30.75" customHeight="1" thickTop="1" thickBot="1">
      <c r="A29" s="114" t="s">
        <v>39</v>
      </c>
      <c r="B29" s="114"/>
      <c r="C29" s="114"/>
      <c r="D29" s="114"/>
      <c r="E29" s="53">
        <f>E12+E28+F18+E18</f>
        <v>0</v>
      </c>
      <c r="F29" s="53">
        <f>F12+F28+F18</f>
        <v>0</v>
      </c>
      <c r="G29" s="55">
        <f>G12+G28+G18</f>
        <v>0</v>
      </c>
    </row>
    <row r="30" spans="1:7" ht="15" thickTop="1">
      <c r="A30" s="33"/>
      <c r="B30" s="33"/>
      <c r="C30" s="34"/>
      <c r="D30" s="35"/>
      <c r="E30" s="36"/>
      <c r="F30" s="36"/>
      <c r="G30" s="37"/>
    </row>
    <row r="31" spans="1:7" ht="24" customHeight="1">
      <c r="A31" s="112"/>
      <c r="B31" s="112"/>
      <c r="C31" s="112"/>
      <c r="D31" s="112"/>
      <c r="E31" s="112"/>
      <c r="F31" s="112"/>
      <c r="G31" s="112"/>
    </row>
    <row r="32" spans="1:7" ht="24" customHeight="1">
      <c r="A32" s="77"/>
      <c r="B32" s="77"/>
      <c r="C32" s="77"/>
      <c r="D32" s="77"/>
      <c r="E32" s="77"/>
      <c r="F32" s="77"/>
      <c r="G32" s="77"/>
    </row>
    <row r="33" spans="2:7" ht="21">
      <c r="B33" s="24" t="s">
        <v>64</v>
      </c>
      <c r="E33" s="113" t="s">
        <v>40</v>
      </c>
      <c r="F33" s="113"/>
      <c r="G33" s="54">
        <f>G29</f>
        <v>0</v>
      </c>
    </row>
  </sheetData>
  <mergeCells count="11">
    <mergeCell ref="A31:G31"/>
    <mergeCell ref="E33:F33"/>
    <mergeCell ref="A29:D29"/>
    <mergeCell ref="B28:D28"/>
    <mergeCell ref="E2:G2"/>
    <mergeCell ref="A20:D20"/>
    <mergeCell ref="A18:C18"/>
    <mergeCell ref="E3:G3"/>
    <mergeCell ref="B2:C2"/>
    <mergeCell ref="A5:G5"/>
    <mergeCell ref="B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I29"/>
  <sheetViews>
    <sheetView topLeftCell="A25" workbookViewId="0">
      <selection activeCell="F21" sqref="F21"/>
    </sheetView>
  </sheetViews>
  <sheetFormatPr defaultRowHeight="14.4"/>
  <cols>
    <col min="1" max="1" width="6.5546875" customWidth="1"/>
    <col min="2" max="2" width="21.88671875" customWidth="1"/>
    <col min="3" max="4" width="22" customWidth="1"/>
    <col min="5" max="5" width="19.88671875" customWidth="1"/>
    <col min="6" max="6" width="16.6640625" customWidth="1"/>
    <col min="7" max="7" width="11.33203125" customWidth="1"/>
    <col min="9" max="9" width="10.88671875" customWidth="1"/>
  </cols>
  <sheetData>
    <row r="1" spans="1:9" ht="15.6">
      <c r="E1" s="69" t="s">
        <v>57</v>
      </c>
      <c r="F1" s="58"/>
      <c r="G1" s="58"/>
    </row>
    <row r="2" spans="1:9" ht="15.6">
      <c r="A2" s="142" t="str">
        <f>'Zał. 1a'!B2</f>
        <v>Znak sprawy: 3034-7.261.4.2025</v>
      </c>
      <c r="B2" s="142"/>
      <c r="C2" s="142"/>
      <c r="D2" s="63"/>
      <c r="E2" s="62"/>
      <c r="F2" s="6"/>
      <c r="G2" s="6"/>
      <c r="H2" s="5"/>
      <c r="I2" s="1"/>
    </row>
    <row r="3" spans="1:9" ht="15.6">
      <c r="A3" s="5"/>
      <c r="B3" s="5"/>
      <c r="C3" s="5"/>
      <c r="D3" s="5"/>
      <c r="E3" s="5"/>
      <c r="F3" s="5"/>
      <c r="G3" s="126"/>
      <c r="H3" s="126"/>
      <c r="I3" s="126"/>
    </row>
    <row r="4" spans="1:9" ht="52.5" customHeight="1">
      <c r="A4" s="131" t="s">
        <v>59</v>
      </c>
      <c r="B4" s="131"/>
      <c r="C4" s="131"/>
      <c r="D4" s="131"/>
      <c r="E4" s="131"/>
      <c r="F4" s="57"/>
      <c r="G4" s="57"/>
      <c r="H4" s="57"/>
      <c r="I4" s="57"/>
    </row>
    <row r="5" spans="1:9" ht="17.25" customHeight="1">
      <c r="A5" s="132"/>
      <c r="B5" s="132"/>
      <c r="C5" s="132"/>
      <c r="D5" s="132"/>
      <c r="E5" s="132"/>
      <c r="F5" s="57"/>
      <c r="G5" s="57"/>
      <c r="H5" s="57"/>
      <c r="I5" s="57"/>
    </row>
    <row r="6" spans="1:9" ht="15.6">
      <c r="A6" s="5"/>
      <c r="B6" s="5"/>
      <c r="C6" s="5"/>
      <c r="D6" s="5"/>
      <c r="E6" s="5"/>
      <c r="F6" s="5"/>
      <c r="G6" s="5"/>
      <c r="H6" s="5"/>
      <c r="I6" s="1"/>
    </row>
    <row r="7" spans="1:9">
      <c r="A7" s="134"/>
      <c r="B7" s="133" t="s">
        <v>42</v>
      </c>
      <c r="C7" s="129" t="s">
        <v>41</v>
      </c>
      <c r="D7" s="136" t="s">
        <v>44</v>
      </c>
      <c r="E7" s="127" t="s">
        <v>60</v>
      </c>
      <c r="F7" s="127" t="s">
        <v>61</v>
      </c>
    </row>
    <row r="8" spans="1:9">
      <c r="A8" s="135"/>
      <c r="B8" s="133"/>
      <c r="C8" s="130"/>
      <c r="D8" s="137"/>
      <c r="E8" s="128"/>
      <c r="F8" s="128"/>
    </row>
    <row r="9" spans="1:9">
      <c r="A9" s="67"/>
      <c r="B9" s="12" t="s">
        <v>47</v>
      </c>
      <c r="C9" s="73">
        <v>20</v>
      </c>
      <c r="D9" s="74">
        <v>3</v>
      </c>
      <c r="E9" s="68">
        <f>C9*8.75+D9</f>
        <v>178</v>
      </c>
      <c r="F9" s="68">
        <f>C9*8.5+D9</f>
        <v>173</v>
      </c>
    </row>
    <row r="10" spans="1:9">
      <c r="A10" s="67"/>
      <c r="B10" s="12" t="s">
        <v>48</v>
      </c>
      <c r="C10" s="73">
        <v>20</v>
      </c>
      <c r="D10" s="74">
        <v>3</v>
      </c>
      <c r="E10" s="68">
        <f t="shared" ref="E10:E20" si="0">C10*8.75+D10</f>
        <v>178</v>
      </c>
      <c r="F10" s="68">
        <f t="shared" ref="F10:F20" si="1">C10*8.5+D10</f>
        <v>173</v>
      </c>
    </row>
    <row r="11" spans="1:9">
      <c r="A11" s="67"/>
      <c r="B11" s="12" t="s">
        <v>49</v>
      </c>
      <c r="C11" s="73">
        <v>22</v>
      </c>
      <c r="D11" s="74">
        <v>3.75</v>
      </c>
      <c r="E11" s="68">
        <f t="shared" si="0"/>
        <v>196.25</v>
      </c>
      <c r="F11" s="68">
        <f t="shared" si="1"/>
        <v>190.75</v>
      </c>
    </row>
    <row r="12" spans="1:9">
      <c r="A12" s="144">
        <v>2026</v>
      </c>
      <c r="B12" s="4" t="s">
        <v>0</v>
      </c>
      <c r="C12" s="75">
        <v>21</v>
      </c>
      <c r="D12" s="75">
        <v>2.25</v>
      </c>
      <c r="E12" s="68">
        <f t="shared" si="0"/>
        <v>186</v>
      </c>
      <c r="F12" s="68">
        <f t="shared" si="1"/>
        <v>180.75</v>
      </c>
    </row>
    <row r="13" spans="1:9">
      <c r="A13" s="144"/>
      <c r="B13" s="4" t="s">
        <v>1</v>
      </c>
      <c r="C13" s="75">
        <v>20</v>
      </c>
      <c r="D13" s="75">
        <v>3</v>
      </c>
      <c r="E13" s="68">
        <f t="shared" si="0"/>
        <v>178</v>
      </c>
      <c r="F13" s="68">
        <f t="shared" si="1"/>
        <v>173</v>
      </c>
      <c r="G13" s="1"/>
    </row>
    <row r="14" spans="1:9">
      <c r="A14" s="144"/>
      <c r="B14" s="4" t="s">
        <v>2</v>
      </c>
      <c r="C14" s="75">
        <v>21</v>
      </c>
      <c r="D14" s="75">
        <v>3.75</v>
      </c>
      <c r="E14" s="68">
        <f t="shared" si="0"/>
        <v>187.5</v>
      </c>
      <c r="F14" s="68">
        <f t="shared" si="1"/>
        <v>182.25</v>
      </c>
      <c r="G14" s="56"/>
    </row>
    <row r="15" spans="1:9">
      <c r="A15" s="144"/>
      <c r="B15" s="4" t="s">
        <v>3</v>
      </c>
      <c r="C15" s="75">
        <v>23</v>
      </c>
      <c r="D15" s="75">
        <v>3</v>
      </c>
      <c r="E15" s="68">
        <f t="shared" si="0"/>
        <v>204.25</v>
      </c>
      <c r="F15" s="68">
        <f t="shared" si="1"/>
        <v>198.5</v>
      </c>
      <c r="G15" s="1"/>
    </row>
    <row r="16" spans="1:9">
      <c r="A16" s="144"/>
      <c r="B16" s="70" t="s">
        <v>4</v>
      </c>
      <c r="C16" s="75">
        <v>20</v>
      </c>
      <c r="D16" s="75">
        <v>3.75</v>
      </c>
      <c r="E16" s="68">
        <f t="shared" si="0"/>
        <v>178.75</v>
      </c>
      <c r="F16" s="68">
        <f t="shared" si="1"/>
        <v>173.75</v>
      </c>
    </row>
    <row r="17" spans="1:9">
      <c r="A17" s="144"/>
      <c r="B17" s="4" t="s">
        <v>5</v>
      </c>
      <c r="C17" s="75">
        <v>22</v>
      </c>
      <c r="D17" s="75">
        <v>3</v>
      </c>
      <c r="E17" s="68">
        <f t="shared" si="0"/>
        <v>195.5</v>
      </c>
      <c r="F17" s="68">
        <f t="shared" si="1"/>
        <v>190</v>
      </c>
    </row>
    <row r="18" spans="1:9">
      <c r="A18" s="144"/>
      <c r="B18" s="4" t="s">
        <v>6</v>
      </c>
      <c r="C18" s="75">
        <v>22</v>
      </c>
      <c r="D18" s="75">
        <v>3</v>
      </c>
      <c r="E18" s="68">
        <f t="shared" si="0"/>
        <v>195.5</v>
      </c>
      <c r="F18" s="68">
        <f t="shared" si="1"/>
        <v>190</v>
      </c>
    </row>
    <row r="19" spans="1:9">
      <c r="A19" s="144"/>
      <c r="B19" s="71" t="s">
        <v>7</v>
      </c>
      <c r="C19" s="75">
        <v>20</v>
      </c>
      <c r="D19" s="75">
        <v>3.75</v>
      </c>
      <c r="E19" s="68">
        <f t="shared" si="0"/>
        <v>178.75</v>
      </c>
      <c r="F19" s="68">
        <f t="shared" si="1"/>
        <v>173.75</v>
      </c>
    </row>
    <row r="20" spans="1:9">
      <c r="A20" s="144"/>
      <c r="B20" s="72" t="s">
        <v>8</v>
      </c>
      <c r="C20" s="75">
        <v>20</v>
      </c>
      <c r="D20" s="75">
        <v>3</v>
      </c>
      <c r="E20" s="68">
        <f t="shared" si="0"/>
        <v>178</v>
      </c>
      <c r="F20" s="68">
        <f t="shared" si="1"/>
        <v>173</v>
      </c>
    </row>
    <row r="21" spans="1:9">
      <c r="A21" s="145"/>
      <c r="B21" s="2" t="s">
        <v>9</v>
      </c>
      <c r="C21" s="3">
        <f>SUM(C9:C20)</f>
        <v>251</v>
      </c>
      <c r="D21" s="3">
        <f>SUM(D9:D20)</f>
        <v>38.25</v>
      </c>
      <c r="E21" s="76">
        <f>SUM(E9:E20)</f>
        <v>2234.5</v>
      </c>
      <c r="F21" s="76">
        <f>SUM(F9:F20)</f>
        <v>2171.75</v>
      </c>
    </row>
    <row r="22" spans="1:9" ht="15.6">
      <c r="A22" s="146"/>
      <c r="B22" s="147"/>
      <c r="C22" s="147"/>
      <c r="D22" s="66"/>
      <c r="E22" s="64"/>
    </row>
    <row r="23" spans="1:9">
      <c r="A23" s="146"/>
    </row>
    <row r="24" spans="1:9" ht="30" customHeight="1">
      <c r="A24" s="1"/>
      <c r="B24" s="65" t="s">
        <v>10</v>
      </c>
      <c r="C24" s="1"/>
      <c r="D24" s="1"/>
      <c r="E24" s="1"/>
    </row>
    <row r="25" spans="1:9" ht="27" customHeight="1">
      <c r="A25" s="1"/>
      <c r="B25" s="143" t="s">
        <v>46</v>
      </c>
      <c r="C25" s="143"/>
      <c r="D25" s="143"/>
      <c r="E25" s="143"/>
      <c r="H25" s="1"/>
      <c r="I25" s="1"/>
    </row>
    <row r="26" spans="1:9" ht="67.5" customHeight="1">
      <c r="A26" s="138" t="s">
        <v>62</v>
      </c>
      <c r="B26" s="139"/>
      <c r="C26" s="139"/>
      <c r="D26" s="139"/>
      <c r="E26" s="139"/>
      <c r="H26" s="1"/>
      <c r="I26" s="1"/>
    </row>
    <row r="27" spans="1:9" ht="66.75" customHeight="1">
      <c r="A27" s="138" t="s">
        <v>63</v>
      </c>
      <c r="B27" s="139"/>
      <c r="C27" s="139"/>
      <c r="D27" s="139"/>
      <c r="E27" s="139"/>
      <c r="H27" s="1"/>
      <c r="I27" s="1"/>
    </row>
    <row r="28" spans="1:9" ht="75.75" customHeight="1">
      <c r="A28" s="140" t="s">
        <v>45</v>
      </c>
      <c r="B28" s="141"/>
      <c r="C28" s="141"/>
      <c r="D28" s="141"/>
      <c r="E28" s="141"/>
      <c r="H28" s="56"/>
      <c r="I28" s="56"/>
    </row>
    <row r="29" spans="1:9" ht="17.25" customHeight="1">
      <c r="A29" s="1"/>
      <c r="H29" s="1"/>
      <c r="I29" s="1"/>
    </row>
  </sheetData>
  <mergeCells count="17">
    <mergeCell ref="A27:E27"/>
    <mergeCell ref="A28:E28"/>
    <mergeCell ref="A26:E26"/>
    <mergeCell ref="A2:C2"/>
    <mergeCell ref="B25:E25"/>
    <mergeCell ref="A12:A20"/>
    <mergeCell ref="A21:A23"/>
    <mergeCell ref="B22:C22"/>
    <mergeCell ref="G3:I3"/>
    <mergeCell ref="E7:E8"/>
    <mergeCell ref="C7:C8"/>
    <mergeCell ref="A4:E4"/>
    <mergeCell ref="A5:E5"/>
    <mergeCell ref="B7:B8"/>
    <mergeCell ref="A7:A8"/>
    <mergeCell ref="D7:D8"/>
    <mergeCell ref="F7:F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 1a</vt:lpstr>
      <vt:lpstr>Zał. 1b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Leśniak</dc:creator>
  <cp:lastModifiedBy>bogdan04@onet.eu</cp:lastModifiedBy>
  <cp:lastPrinted>2022-03-10T08:50:16Z</cp:lastPrinted>
  <dcterms:created xsi:type="dcterms:W3CDTF">2017-03-01T10:31:14Z</dcterms:created>
  <dcterms:modified xsi:type="dcterms:W3CDTF">2025-11-23T19:57:13Z</dcterms:modified>
</cp:coreProperties>
</file>